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68" documentId="11_5CCD799A19D900A9CB36E41F00932D9CFD926B8B" xr6:coauthVersionLast="45" xr6:coauthVersionMax="45" xr10:uidLastSave="{1C850648-5211-4D90-9144-41FA66BEB78A}"/>
  <bookViews>
    <workbookView xWindow="-108" yWindow="-108" windowWidth="23256" windowHeight="12576" xr2:uid="{00000000-000D-0000-FFFF-FFFF00000000}"/>
  </bookViews>
  <sheets>
    <sheet name="отчет 19год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5" l="1"/>
  <c r="R5" i="5" s="1"/>
  <c r="I13" i="5"/>
  <c r="I5" i="5" s="1"/>
  <c r="W7" i="5"/>
  <c r="W6" i="5"/>
  <c r="P6" i="5"/>
  <c r="P5" i="5" s="1"/>
  <c r="W11" i="5"/>
  <c r="V11" i="5"/>
  <c r="V5" i="5" s="1"/>
  <c r="O5" i="5"/>
  <c r="O11" i="5"/>
  <c r="L11" i="5"/>
  <c r="L5" i="5" s="1"/>
  <c r="I12" i="5"/>
  <c r="R7" i="5"/>
  <c r="AA6" i="5"/>
  <c r="AA5" i="5" s="1"/>
  <c r="P7" i="5"/>
  <c r="R8" i="5"/>
  <c r="I6" i="5"/>
  <c r="O6" i="5"/>
  <c r="AF5" i="5"/>
  <c r="AE5" i="5"/>
  <c r="AC5" i="5"/>
  <c r="AB5" i="5"/>
  <c r="Y5" i="5"/>
  <c r="Z5" i="5"/>
  <c r="T5" i="5"/>
  <c r="N5" i="5"/>
  <c r="K5" i="5"/>
  <c r="H5" i="5"/>
  <c r="F5" i="5"/>
  <c r="B15" i="5"/>
  <c r="AF11" i="5"/>
  <c r="C15" i="5"/>
  <c r="D6" i="5" l="1"/>
  <c r="D11" i="5"/>
  <c r="D12" i="5" s="1"/>
  <c r="W5" i="5"/>
  <c r="D7" i="5" l="1"/>
  <c r="D16" i="5" s="1"/>
</calcChain>
</file>

<file path=xl/sharedStrings.xml><?xml version="1.0" encoding="utf-8"?>
<sst xmlns="http://schemas.openxmlformats.org/spreadsheetml/2006/main" count="57" uniqueCount="53">
  <si>
    <t>доход</t>
  </si>
  <si>
    <t>расход</t>
  </si>
  <si>
    <t>з/пл</t>
  </si>
  <si>
    <t>перевозка</t>
  </si>
  <si>
    <t>муф.печь</t>
  </si>
  <si>
    <t>охрана</t>
  </si>
  <si>
    <t>командиров</t>
  </si>
  <si>
    <t>конкурсы</t>
  </si>
  <si>
    <t>ТО а/м</t>
  </si>
  <si>
    <t>ремонт</t>
  </si>
  <si>
    <t>оргтехника</t>
  </si>
  <si>
    <t>мебель</t>
  </si>
  <si>
    <t>костюмы</t>
  </si>
  <si>
    <t>огнетушители</t>
  </si>
  <si>
    <t>музей</t>
  </si>
  <si>
    <t>канцтовары</t>
  </si>
  <si>
    <t>ГСМ</t>
  </si>
  <si>
    <t>пит.вода</t>
  </si>
  <si>
    <t>з/пл+налоги</t>
  </si>
  <si>
    <t>налоги</t>
  </si>
  <si>
    <t>картриджи</t>
  </si>
  <si>
    <t>ЭЦП</t>
  </si>
  <si>
    <t>конкурс</t>
  </si>
  <si>
    <t>клас.журналы</t>
  </si>
  <si>
    <t>модуль з/пл</t>
  </si>
  <si>
    <t>муз.аксессуары</t>
  </si>
  <si>
    <t>хоз.товары</t>
  </si>
  <si>
    <t>комплект.д/принтера</t>
  </si>
  <si>
    <t>антивирус,крипта</t>
  </si>
  <si>
    <t>уборка снега
вывоз мусора</t>
  </si>
  <si>
    <t>ост.01.01.19</t>
  </si>
  <si>
    <t>ост.01.01.2020</t>
  </si>
  <si>
    <t>Добровольные пожертвования</t>
  </si>
  <si>
    <t>Платные услуги</t>
  </si>
  <si>
    <t>ИТОГО</t>
  </si>
  <si>
    <t>ремонт бумбокса</t>
  </si>
  <si>
    <t>командировки, шк.мероприятия</t>
  </si>
  <si>
    <t>коммунальные платежи</t>
  </si>
  <si>
    <t>транспортные расходы</t>
  </si>
  <si>
    <t>ремонт оборудования</t>
  </si>
  <si>
    <t>медосмотр водителя</t>
  </si>
  <si>
    <t>приобрение ОС</t>
  </si>
  <si>
    <t>муз.интрументы</t>
  </si>
  <si>
    <t>Программные продукты</t>
  </si>
  <si>
    <t>Противопожарная безопасность</t>
  </si>
  <si>
    <t>Стройматериалы</t>
  </si>
  <si>
    <t>сувенир. продукция</t>
  </si>
  <si>
    <t>автогражданское страхование</t>
  </si>
  <si>
    <t>окна, шк.101
Вилоновс</t>
  </si>
  <si>
    <t>услуги связи</t>
  </si>
  <si>
    <t>строит.    инструменты</t>
  </si>
  <si>
    <t>шк.мероприятия</t>
  </si>
  <si>
    <t>Отчет о расходовании внебюджетных средств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</si>
</sst>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0" fillId="0" borderId="0" xfId="0" applyNumberFormat="1" applyFill="1"/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/>
    <xf numFmtId="0" fontId="2" fillId="0" borderId="0" xfId="0" applyFont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duga-samara.ru/wp-content/uploads/2016/04/%D0%9E%D1%82%D1%87%D0%B5%D1%82-%D0%BE-%D1%80%D0%B0%D1%81%D1%85%D0%BE%D0%B4%D0%BE%D0%B2%D0%B0%D0%BD%D0%B8%D0%B8-%D0%B2%D0%BD%D0%B5%D0%B1%D1%8E%D0%B4%D0%B6%D0%B5%D1%82%D0%BD%D1%8B%D1%85-%D1%81%D1%80%D0%B5%D0%B4%D1%81%D1%82%D0%B2-%D0%B4%D0%BE%D0%B1%D1%80%D0%BE%D0%B2%D0%BE%D0%BB%D1%8C%D0%BD%D1%8B%D1%85-%D0%BF%D0%BE%D0%B6%D0%B5%D1%80%D1%82%D0%B2%D0%BE%D0%B2%D0%B0%D0%BD%D0%B8%D0%B9-%D1%80%D0%BE%D0%B4%D0%B8%D1%82%D0%B5%D0%BB%D0%B5%D0%B9-201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workbookViewId="0">
      <selection activeCell="J21" sqref="J21"/>
    </sheetView>
  </sheetViews>
  <sheetFormatPr defaultRowHeight="14.4" x14ac:dyDescent="0.3"/>
  <cols>
    <col min="1" max="1" width="15.6640625" customWidth="1"/>
    <col min="2" max="2" width="11.88671875" customWidth="1"/>
    <col min="3" max="4" width="11.44140625" bestFit="1" customWidth="1"/>
    <col min="5" max="5" width="15.21875" customWidth="1"/>
    <col min="6" max="6" width="11.21875" customWidth="1"/>
    <col min="7" max="7" width="10.21875" customWidth="1"/>
    <col min="8" max="9" width="9.88671875" bestFit="1" customWidth="1"/>
    <col min="10" max="10" width="16.21875" customWidth="1"/>
    <col min="11" max="12" width="9" bestFit="1" customWidth="1"/>
    <col min="13" max="13" width="16.33203125" customWidth="1"/>
    <col min="14" max="14" width="12.44140625" customWidth="1"/>
    <col min="15" max="15" width="14.33203125" customWidth="1"/>
    <col min="16" max="16" width="9.88671875" bestFit="1" customWidth="1"/>
    <col min="17" max="17" width="16.88671875" customWidth="1"/>
    <col min="18" max="18" width="9" bestFit="1" customWidth="1"/>
    <col min="19" max="19" width="16.33203125" customWidth="1"/>
    <col min="20" max="20" width="9" bestFit="1" customWidth="1"/>
    <col min="21" max="21" width="13.109375" bestFit="1" customWidth="1"/>
    <col min="22" max="22" width="12.109375" bestFit="1" customWidth="1"/>
    <col min="23" max="23" width="11.44140625" bestFit="1" customWidth="1"/>
    <col min="24" max="24" width="20.88671875" customWidth="1"/>
    <col min="25" max="25" width="11" customWidth="1"/>
    <col min="26" max="27" width="9" bestFit="1" customWidth="1"/>
    <col min="28" max="28" width="16" customWidth="1"/>
    <col min="29" max="29" width="11.77734375" bestFit="1" customWidth="1"/>
    <col min="31" max="31" width="10.44140625" bestFit="1" customWidth="1"/>
    <col min="32" max="32" width="9.88671875" bestFit="1" customWidth="1"/>
  </cols>
  <sheetData>
    <row r="1" spans="1:32" s="5" customFormat="1" ht="18" x14ac:dyDescent="0.3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2" s="5" customFormat="1" x14ac:dyDescent="0.3">
      <c r="B2" s="3"/>
      <c r="C2" s="3"/>
      <c r="D2" s="3"/>
      <c r="E2" s="3"/>
      <c r="F2" s="3"/>
      <c r="G2" s="3"/>
      <c r="H2" s="3"/>
    </row>
    <row r="3" spans="1:32" s="5" customFormat="1" x14ac:dyDescent="0.3">
      <c r="B3" s="3"/>
      <c r="C3" s="6"/>
      <c r="D3" s="6"/>
      <c r="E3" s="6"/>
      <c r="F3" s="6"/>
      <c r="G3" s="3"/>
      <c r="H3" s="3"/>
    </row>
    <row r="4" spans="1:32" s="9" customFormat="1" ht="27.6" customHeight="1" x14ac:dyDescent="0.3">
      <c r="B4" s="13" t="s">
        <v>30</v>
      </c>
      <c r="C4" s="10" t="s">
        <v>0</v>
      </c>
      <c r="D4" s="10" t="s">
        <v>1</v>
      </c>
      <c r="E4" s="10" t="s">
        <v>37</v>
      </c>
      <c r="F4" s="18" t="s">
        <v>38</v>
      </c>
      <c r="G4" s="18"/>
      <c r="H4" s="13" t="s">
        <v>5</v>
      </c>
      <c r="I4" s="19" t="s">
        <v>36</v>
      </c>
      <c r="J4" s="18"/>
      <c r="K4" s="10" t="s">
        <v>49</v>
      </c>
      <c r="L4" s="18" t="s">
        <v>39</v>
      </c>
      <c r="M4" s="18"/>
      <c r="N4" s="10" t="s">
        <v>40</v>
      </c>
      <c r="O4" s="10" t="s">
        <v>29</v>
      </c>
      <c r="P4" s="18" t="s">
        <v>41</v>
      </c>
      <c r="Q4" s="18"/>
      <c r="R4" s="19" t="s">
        <v>43</v>
      </c>
      <c r="S4" s="19"/>
      <c r="T4" s="19" t="s">
        <v>44</v>
      </c>
      <c r="U4" s="19"/>
      <c r="V4" s="10" t="s">
        <v>45</v>
      </c>
      <c r="W4" s="18" t="s">
        <v>15</v>
      </c>
      <c r="X4" s="18"/>
      <c r="Y4" s="10" t="s">
        <v>46</v>
      </c>
      <c r="Z4" s="13" t="s">
        <v>16</v>
      </c>
      <c r="AA4" s="13" t="s">
        <v>17</v>
      </c>
      <c r="AB4" s="10" t="s">
        <v>47</v>
      </c>
      <c r="AC4" s="18" t="s">
        <v>18</v>
      </c>
      <c r="AD4" s="18"/>
      <c r="AE4" s="13" t="s">
        <v>20</v>
      </c>
      <c r="AF4" s="10" t="s">
        <v>48</v>
      </c>
    </row>
    <row r="5" spans="1:32" s="9" customFormat="1" x14ac:dyDescent="0.3">
      <c r="B5" s="13"/>
      <c r="C5" s="13"/>
      <c r="D5" s="4"/>
      <c r="E5" s="4"/>
      <c r="F5" s="18">
        <f>F11+F12</f>
        <v>456000</v>
      </c>
      <c r="G5" s="18"/>
      <c r="H5" s="4">
        <f>H11</f>
        <v>120000</v>
      </c>
      <c r="I5" s="20">
        <f>I11+I12+I13+I14</f>
        <v>636790.5</v>
      </c>
      <c r="J5" s="20"/>
      <c r="K5" s="4">
        <f>K11</f>
        <v>14259.72</v>
      </c>
      <c r="L5" s="20">
        <f>L11+L12</f>
        <v>15530</v>
      </c>
      <c r="M5" s="20"/>
      <c r="N5" s="4">
        <f>N11</f>
        <v>7945</v>
      </c>
      <c r="O5" s="4">
        <f>O11+O6</f>
        <v>16500</v>
      </c>
      <c r="P5" s="20">
        <f>P6+P7+P8+P11+P12+P13</f>
        <v>556217</v>
      </c>
      <c r="Q5" s="20"/>
      <c r="R5" s="20">
        <f>R11+R6+R7+R8</f>
        <v>79840.97</v>
      </c>
      <c r="S5" s="20"/>
      <c r="T5" s="20">
        <f>T6+T7</f>
        <v>15900</v>
      </c>
      <c r="U5" s="20"/>
      <c r="V5" s="4">
        <f>V11</f>
        <v>214410</v>
      </c>
      <c r="W5" s="20">
        <f>W11+W6+W7+W8+W9</f>
        <v>354768.18</v>
      </c>
      <c r="X5" s="20"/>
      <c r="Y5" s="4">
        <f>Y11</f>
        <v>171525</v>
      </c>
      <c r="Z5" s="4">
        <f>Z11</f>
        <v>90000</v>
      </c>
      <c r="AA5" s="4">
        <f>AA6</f>
        <v>50400</v>
      </c>
      <c r="AB5" s="4">
        <f>AB11</f>
        <v>6045.58</v>
      </c>
      <c r="AC5" s="20">
        <f>AC11+AC12</f>
        <v>3285763.61</v>
      </c>
      <c r="AD5" s="20"/>
      <c r="AE5" s="4">
        <f>AE11</f>
        <v>40150</v>
      </c>
      <c r="AF5" s="4">
        <f>AF11</f>
        <v>119600</v>
      </c>
    </row>
    <row r="6" spans="1:32" s="9" customFormat="1" ht="28.8" x14ac:dyDescent="0.3">
      <c r="A6" s="15" t="s">
        <v>32</v>
      </c>
      <c r="B6" s="13">
        <v>237568.43</v>
      </c>
      <c r="C6" s="13">
        <v>555503</v>
      </c>
      <c r="D6" s="4">
        <f>I6+L6+O6+P6+P7+P8+R6+R7+R8+T6+T7+V6+W6+W7+W8+W9++AA6</f>
        <v>734069.92</v>
      </c>
      <c r="E6" s="4"/>
      <c r="F6" s="13"/>
      <c r="G6" s="13"/>
      <c r="H6" s="4"/>
      <c r="I6" s="12">
        <f>8200+27500</f>
        <v>35700</v>
      </c>
      <c r="J6" s="12" t="s">
        <v>22</v>
      </c>
      <c r="K6" s="4"/>
      <c r="L6" s="12">
        <v>1650</v>
      </c>
      <c r="M6" s="12" t="s">
        <v>35</v>
      </c>
      <c r="N6" s="4"/>
      <c r="O6" s="4">
        <f>6000+6000</f>
        <v>12000</v>
      </c>
      <c r="P6" s="12">
        <f>56000+33300+44000+2235+447+76000</f>
        <v>211982</v>
      </c>
      <c r="Q6" s="12" t="s">
        <v>12</v>
      </c>
      <c r="R6" s="12">
        <v>4000</v>
      </c>
      <c r="S6" s="12" t="s">
        <v>21</v>
      </c>
      <c r="T6" s="4">
        <v>3900</v>
      </c>
      <c r="U6" s="12" t="s">
        <v>13</v>
      </c>
      <c r="V6" s="4">
        <v>19418</v>
      </c>
      <c r="W6" s="4">
        <f>8160+28310</f>
        <v>36470</v>
      </c>
      <c r="X6" s="12" t="s">
        <v>23</v>
      </c>
      <c r="Y6" s="4"/>
      <c r="Z6" s="4"/>
      <c r="AA6" s="4">
        <f>10080+20160+10080+10080</f>
        <v>50400</v>
      </c>
      <c r="AB6" s="4"/>
      <c r="AC6" s="12"/>
      <c r="AD6" s="12"/>
      <c r="AE6" s="4"/>
      <c r="AF6" s="4"/>
    </row>
    <row r="7" spans="1:32" s="9" customFormat="1" x14ac:dyDescent="0.3">
      <c r="B7" s="13" t="s">
        <v>31</v>
      </c>
      <c r="C7" s="13"/>
      <c r="D7" s="4">
        <f>B6+C6-D6</f>
        <v>59001.509999999893</v>
      </c>
      <c r="E7" s="4"/>
      <c r="F7" s="13"/>
      <c r="G7" s="13"/>
      <c r="H7" s="4"/>
      <c r="I7" s="12"/>
      <c r="J7" s="12"/>
      <c r="K7" s="4"/>
      <c r="L7" s="12"/>
      <c r="M7" s="12"/>
      <c r="N7" s="4"/>
      <c r="O7" s="4"/>
      <c r="P7" s="12">
        <f>16990+61590+35810+24820+76360</f>
        <v>215570</v>
      </c>
      <c r="Q7" s="12" t="s">
        <v>42</v>
      </c>
      <c r="R7" s="12">
        <f>3085+2700</f>
        <v>5785</v>
      </c>
      <c r="S7" s="12" t="s">
        <v>28</v>
      </c>
      <c r="T7" s="4">
        <v>12000</v>
      </c>
      <c r="U7" s="12" t="s">
        <v>14</v>
      </c>
      <c r="V7" s="4"/>
      <c r="W7" s="4">
        <f>6760+3080+1180+4330-2000</f>
        <v>13350</v>
      </c>
      <c r="X7" s="12" t="s">
        <v>25</v>
      </c>
      <c r="Y7" s="4"/>
      <c r="Z7" s="4"/>
      <c r="AA7" s="4"/>
      <c r="AB7" s="4"/>
      <c r="AC7" s="12"/>
      <c r="AD7" s="12"/>
      <c r="AE7" s="4"/>
      <c r="AF7" s="4"/>
    </row>
    <row r="8" spans="1:32" s="9" customFormat="1" x14ac:dyDescent="0.3">
      <c r="B8" s="13"/>
      <c r="C8" s="13"/>
      <c r="D8" s="4"/>
      <c r="E8" s="4"/>
      <c r="F8" s="13"/>
      <c r="G8" s="13"/>
      <c r="H8" s="4"/>
      <c r="I8" s="12"/>
      <c r="J8" s="12"/>
      <c r="K8" s="4"/>
      <c r="L8" s="12"/>
      <c r="M8" s="12"/>
      <c r="N8" s="4"/>
      <c r="O8" s="4"/>
      <c r="P8" s="4">
        <v>79807</v>
      </c>
      <c r="Q8" s="12" t="s">
        <v>11</v>
      </c>
      <c r="R8" s="12">
        <f>5600+8400</f>
        <v>14000</v>
      </c>
      <c r="S8" s="12" t="s">
        <v>24</v>
      </c>
      <c r="T8" s="12"/>
      <c r="U8" s="12"/>
      <c r="V8" s="4"/>
      <c r="W8" s="4">
        <v>6037.92</v>
      </c>
      <c r="X8" s="12" t="s">
        <v>26</v>
      </c>
      <c r="Y8" s="4"/>
      <c r="Z8" s="4"/>
      <c r="AA8" s="4"/>
      <c r="AB8" s="4"/>
      <c r="AC8" s="12"/>
      <c r="AD8" s="12"/>
      <c r="AE8" s="4"/>
      <c r="AF8" s="4"/>
    </row>
    <row r="9" spans="1:32" s="9" customFormat="1" x14ac:dyDescent="0.3">
      <c r="B9" s="13"/>
      <c r="C9" s="13"/>
      <c r="D9" s="4"/>
      <c r="E9" s="4"/>
      <c r="F9" s="13"/>
      <c r="G9" s="13"/>
      <c r="H9" s="4"/>
      <c r="I9" s="12"/>
      <c r="J9" s="12"/>
      <c r="K9" s="4"/>
      <c r="L9" s="12"/>
      <c r="M9" s="12"/>
      <c r="N9" s="4"/>
      <c r="O9" s="4"/>
      <c r="P9" s="12"/>
      <c r="Q9" s="12"/>
      <c r="R9" s="12"/>
      <c r="S9" s="12"/>
      <c r="T9" s="12"/>
      <c r="U9" s="12"/>
      <c r="V9" s="4"/>
      <c r="W9" s="4">
        <v>12000</v>
      </c>
      <c r="X9" s="12" t="s">
        <v>27</v>
      </c>
      <c r="Y9" s="4"/>
      <c r="Z9" s="4"/>
      <c r="AA9" s="4"/>
      <c r="AB9" s="4"/>
      <c r="AC9" s="12"/>
      <c r="AD9" s="12"/>
      <c r="AE9" s="4"/>
      <c r="AF9" s="4"/>
    </row>
    <row r="10" spans="1:32" s="9" customFormat="1" x14ac:dyDescent="0.3">
      <c r="B10" s="8" t="s">
        <v>30</v>
      </c>
      <c r="D10" s="8"/>
      <c r="E10" s="8"/>
      <c r="F10" s="7"/>
      <c r="G10" s="8"/>
      <c r="H10" s="8"/>
    </row>
    <row r="11" spans="1:32" s="9" customFormat="1" x14ac:dyDescent="0.3">
      <c r="A11" s="16" t="s">
        <v>33</v>
      </c>
      <c r="B11" s="13">
        <v>754884.29</v>
      </c>
      <c r="C11" s="13">
        <v>5638531.2699999996</v>
      </c>
      <c r="D11" s="4">
        <f>E11+F11+F12+H11+I11+I12+I13+K11+L11+L12+N11+O11+P11+P12+P13+R11+V11+W11+Y11+Z11+AB11+AC11+AC12+AE11+AF11</f>
        <v>5681674.7499999991</v>
      </c>
      <c r="E11" s="4">
        <v>107331.11</v>
      </c>
      <c r="F11" s="13">
        <v>450000</v>
      </c>
      <c r="G11" s="4" t="s">
        <v>3</v>
      </c>
      <c r="H11" s="4">
        <v>120000</v>
      </c>
      <c r="I11" s="4">
        <v>308779.5</v>
      </c>
      <c r="J11" s="4" t="s">
        <v>6</v>
      </c>
      <c r="K11" s="4">
        <v>14259.72</v>
      </c>
      <c r="L11" s="4">
        <f>5500-1650</f>
        <v>3850</v>
      </c>
      <c r="M11" s="4" t="s">
        <v>9</v>
      </c>
      <c r="N11" s="4">
        <v>7945</v>
      </c>
      <c r="O11" s="4">
        <f>16500-12000</f>
        <v>4500</v>
      </c>
      <c r="P11" s="4">
        <v>43210</v>
      </c>
      <c r="Q11" s="12" t="s">
        <v>10</v>
      </c>
      <c r="R11" s="4">
        <f>6700+33795-978+16538.97</f>
        <v>56055.97</v>
      </c>
      <c r="S11" s="4"/>
      <c r="T11" s="4"/>
      <c r="U11" s="4"/>
      <c r="V11" s="4">
        <f>233828-19418</f>
        <v>214410</v>
      </c>
      <c r="W11" s="4">
        <f>205778.81+153671.37-36470-11020-6037.92-12000-4330-2682</f>
        <v>286910.26</v>
      </c>
      <c r="X11" s="4"/>
      <c r="Y11" s="4">
        <v>171525</v>
      </c>
      <c r="Z11" s="4">
        <v>90000</v>
      </c>
      <c r="AA11" s="4"/>
      <c r="AB11" s="4">
        <v>6045.58</v>
      </c>
      <c r="AC11" s="4">
        <v>3253673.65</v>
      </c>
      <c r="AD11" s="12" t="s">
        <v>2</v>
      </c>
      <c r="AE11" s="4">
        <v>40150</v>
      </c>
      <c r="AF11" s="4">
        <f>74600+45000</f>
        <v>119600</v>
      </c>
    </row>
    <row r="12" spans="1:32" s="9" customFormat="1" ht="28.8" x14ac:dyDescent="0.3">
      <c r="B12" s="13" t="s">
        <v>31</v>
      </c>
      <c r="C12" s="4"/>
      <c r="D12" s="4">
        <f>B11+C11-D11</f>
        <v>711740.81000000052</v>
      </c>
      <c r="E12" s="4"/>
      <c r="F12" s="4">
        <v>6000</v>
      </c>
      <c r="G12" s="4" t="s">
        <v>4</v>
      </c>
      <c r="H12" s="4"/>
      <c r="I12" s="4">
        <f>77500+1000+13896+50880+7500+11000+37800+3500+3000+29220+9250+20400+1200+8200+34800+1200+8500-35700</f>
        <v>283146</v>
      </c>
      <c r="J12" s="4" t="s">
        <v>7</v>
      </c>
      <c r="K12" s="4"/>
      <c r="L12" s="4">
        <v>11680</v>
      </c>
      <c r="M12" s="4" t="s">
        <v>8</v>
      </c>
      <c r="N12" s="4"/>
      <c r="O12" s="4"/>
      <c r="P12" s="4">
        <v>5648</v>
      </c>
      <c r="Q12" s="14" t="s">
        <v>50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32089.96</v>
      </c>
      <c r="AD12" s="12" t="s">
        <v>19</v>
      </c>
      <c r="AE12" s="4"/>
      <c r="AF12" s="4"/>
    </row>
    <row r="13" spans="1:32" s="9" customFormat="1" x14ac:dyDescent="0.3">
      <c r="B13" s="4"/>
      <c r="C13" s="4"/>
      <c r="D13" s="4"/>
      <c r="E13" s="4"/>
      <c r="F13" s="4"/>
      <c r="G13" s="4"/>
      <c r="H13" s="4"/>
      <c r="I13" s="4">
        <f>5100+39765</f>
        <v>44865</v>
      </c>
      <c r="J13" s="11" t="s">
        <v>51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9" customFormat="1" x14ac:dyDescent="0.3">
      <c r="A14" s="8"/>
      <c r="B14" s="8" t="s">
        <v>30</v>
      </c>
      <c r="C14" s="8"/>
      <c r="D14" s="8"/>
      <c r="E14" s="8"/>
      <c r="F14" s="8"/>
      <c r="G14" s="8"/>
      <c r="H14" s="8"/>
      <c r="I14" s="8"/>
      <c r="J14" s="8"/>
      <c r="K14" s="8"/>
      <c r="O14" s="8"/>
      <c r="P14" s="8"/>
      <c r="Q14" s="8"/>
      <c r="R14" s="8"/>
    </row>
    <row r="15" spans="1:32" s="9" customFormat="1" x14ac:dyDescent="0.3">
      <c r="A15" s="16" t="s">
        <v>34</v>
      </c>
      <c r="B15" s="4">
        <f>SUM(B6:B11)</f>
        <v>992452.72</v>
      </c>
      <c r="C15" s="4">
        <f>SUM(C6:C11)</f>
        <v>6194034.2699999996</v>
      </c>
      <c r="D15" s="4">
        <v>5681674.75</v>
      </c>
      <c r="E15" s="8"/>
      <c r="F15" s="8"/>
      <c r="G15" s="8"/>
      <c r="H15" s="8"/>
      <c r="I15" s="8"/>
      <c r="J15" s="8"/>
      <c r="K15" s="8"/>
    </row>
    <row r="16" spans="1:32" s="9" customFormat="1" x14ac:dyDescent="0.3">
      <c r="B16" s="13" t="s">
        <v>31</v>
      </c>
      <c r="C16" s="4"/>
      <c r="D16" s="4">
        <f>D7+D12</f>
        <v>770742.32000000041</v>
      </c>
      <c r="E16" s="8"/>
      <c r="F16" s="8"/>
      <c r="G16" s="8"/>
      <c r="H16" s="8"/>
    </row>
    <row r="17" spans="1:8" s="9" customFormat="1" x14ac:dyDescent="0.3">
      <c r="A17" s="8"/>
      <c r="B17" s="8"/>
      <c r="C17" s="8"/>
      <c r="D17" s="8"/>
      <c r="E17" s="8"/>
      <c r="F17" s="8"/>
      <c r="G17" s="8"/>
      <c r="H17" s="8"/>
    </row>
    <row r="18" spans="1:8" s="1" customFormat="1" x14ac:dyDescent="0.3">
      <c r="A18" s="2"/>
      <c r="B18" s="2"/>
      <c r="C18" s="2"/>
      <c r="D18" s="2"/>
      <c r="E18" s="2"/>
      <c r="F18" s="2"/>
      <c r="G18" s="2"/>
    </row>
    <row r="19" spans="1:8" s="1" customFormat="1" x14ac:dyDescent="0.3">
      <c r="A19" s="2"/>
      <c r="B19" s="2"/>
      <c r="C19" s="2"/>
      <c r="D19" s="2"/>
      <c r="E19" s="2"/>
      <c r="F19" s="2"/>
      <c r="G19" s="2"/>
    </row>
  </sheetData>
  <mergeCells count="17">
    <mergeCell ref="AC5:AD5"/>
    <mergeCell ref="F4:G4"/>
    <mergeCell ref="I4:J4"/>
    <mergeCell ref="R4:S4"/>
    <mergeCell ref="R5:S5"/>
    <mergeCell ref="W4:X4"/>
    <mergeCell ref="W5:X5"/>
    <mergeCell ref="F5:G5"/>
    <mergeCell ref="I5:J5"/>
    <mergeCell ref="L5:M5"/>
    <mergeCell ref="P5:Q5"/>
    <mergeCell ref="T5:U5"/>
    <mergeCell ref="A1:Q1"/>
    <mergeCell ref="L4:M4"/>
    <mergeCell ref="P4:Q4"/>
    <mergeCell ref="T4:U4"/>
    <mergeCell ref="AC4:AD4"/>
  </mergeCells>
  <hyperlinks>
    <hyperlink ref="A1" r:id="rId1" display="http://raduga-samara.ru/wp-content/uploads/2016/04/%D0%9E%D1%82%D1%87%D0%B5%D1%82-%D0%BE-%D1%80%D0%B0%D1%81%D1%85%D0%BE%D0%B4%D0%BE%D0%B2%D0%B0%D0%BD%D0%B8%D0%B8-%D0%B2%D0%BD%D0%B5%D0%B1%D1%8E%D0%B4%D0%B6%D0%B5%D1%82%D0%BD%D1%8B%D1%85-%D1%81%D1%80%D0%B5%D0%B4%D1%81%D1%82%D0%B2-%D0%B4%D0%BE%D0%B1%D1%80%D0%BE%D0%B2%D0%BE%D0%BB%D1%8C%D0%BD%D1%8B%D1%85-%D0%BF%D0%BE%D0%B6%D0%B5%D1%80%D1%82%D0%B2%D0%BE%D0%B2%D0%B0%D0%BD%D0%B8%D0%B9-%D1%80%D0%BE%D0%B4%D0%B8%D1%82%D0%B5%D0%BB%D0%B5%D0%B9-2018.xls" xr:uid="{11B273D4-4877-478C-9843-F048E013AEEE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19год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2020-01-28T08:53:20Z</dcterms:modified>
</cp:coreProperties>
</file>